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C:\Users\suvi.tikka\Downloads\"/>
    </mc:Choice>
  </mc:AlternateContent>
  <xr:revisionPtr revIDLastSave="29" documentId="13_ncr:1_{BA8BE0EB-AB8C-4AE6-9D13-6AEBD7852C31}" xr6:coauthVersionLast="47" xr6:coauthVersionMax="47" xr10:uidLastSave="{10515B87-7E98-439C-8975-BC45F288E49A}"/>
  <bookViews>
    <workbookView xWindow="28680" yWindow="-120" windowWidth="38640" windowHeight="21120" xr2:uid="{09067264-3EBA-4D57-B01C-E451894C145A}"/>
  </bookViews>
  <sheets>
    <sheet name="Kalkyl" sheetId="1" r:id="rId1"/>
    <sheet name="Rullgardinsmeny" sheetId="2" r:id="rId2"/>
    <sheet name="referenslista (på finska)" sheetId="3" r:id="rId3"/>
  </sheets>
  <definedNames>
    <definedName name="_xlnm._FilterDatabase" localSheetId="0" hidden="1">Kalkyl!$A$62:$F$67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F33" i="1" l="1"/>
  <c r="L5" i="1" s="1"/>
  <c r="F69" i="1"/>
  <c r="F21" i="1"/>
  <c r="L4" i="1" l="1"/>
  <c r="L12" i="1"/>
  <c r="K5" i="1" l="1"/>
  <c r="K10" i="1"/>
  <c r="K9" i="1"/>
  <c r="K8" i="1"/>
  <c r="K7" i="1"/>
  <c r="K6" i="1"/>
  <c r="K4" i="1"/>
  <c r="K3" i="1"/>
  <c r="L10" i="1" l="1"/>
  <c r="C76" i="1"/>
  <c r="C19" i="1" l="1"/>
  <c r="F59" i="1"/>
  <c r="L8" i="1" s="1"/>
  <c r="F55" i="1"/>
  <c r="L7" i="1" s="1"/>
  <c r="C65" i="1"/>
  <c r="C66" i="1"/>
  <c r="C67" i="1"/>
  <c r="C64" i="1"/>
  <c r="C53" i="1"/>
  <c r="L13" i="1" s="1"/>
  <c r="B8" i="2"/>
  <c r="B7" i="2"/>
  <c r="B6" i="2"/>
  <c r="B5" i="2"/>
  <c r="B4" i="2"/>
  <c r="B3" i="2"/>
  <c r="B2" i="2"/>
  <c r="C14" i="1"/>
  <c r="C13" i="1"/>
  <c r="C12" i="1"/>
  <c r="C11" i="1"/>
  <c r="F8" i="1" l="1"/>
  <c r="C63" i="1"/>
  <c r="F62" i="1" s="1"/>
  <c r="L9" i="1" s="1"/>
  <c r="F51" i="1"/>
  <c r="L6" i="1" s="1"/>
  <c r="L3" i="1" l="1"/>
  <c r="I3" i="1"/>
  <c r="L14" i="1" s="1"/>
  <c r="I6" i="1" l="1"/>
  <c r="I4" i="1"/>
  <c r="I7" i="1" s="1"/>
  <c r="I5" i="1" l="1"/>
</calcChain>
</file>

<file path=xl/sharedStrings.xml><?xml version="1.0" encoding="utf-8"?>
<sst xmlns="http://schemas.openxmlformats.org/spreadsheetml/2006/main" count="181" uniqueCount="124">
  <si>
    <t>Inmatning</t>
  </si>
  <si>
    <t>Koefficient</t>
  </si>
  <si>
    <t>Enhet för koefficient</t>
  </si>
  <si>
    <t>Scope</t>
  </si>
  <si>
    <t>Koldioxidavtryck</t>
  </si>
  <si>
    <t>Basinformation</t>
  </si>
  <si>
    <t>Evenemangets koldioxidavtryck</t>
  </si>
  <si>
    <t>Specificerat koldioxidavtryck</t>
  </si>
  <si>
    <t>Deltagarantal (st)</t>
  </si>
  <si>
    <t>Totalt koldioxidavtryck (kg CO2e)</t>
  </si>
  <si>
    <t>Dygnsantal (st)</t>
  </si>
  <si>
    <t>Koldioxidavtryck per deltagare (kg CO2e)</t>
  </si>
  <si>
    <t>Arrangör/organisation</t>
  </si>
  <si>
    <t>Koldioxidavtryck per deltagare och dag (kg CO2e)</t>
  </si>
  <si>
    <t>Evenemangets namn</t>
  </si>
  <si>
    <t>Pris för klimatkompensation (€)</t>
  </si>
  <si>
    <t>Pris för klimatkompensation per deltagare (€)</t>
  </si>
  <si>
    <t>Resande</t>
  </si>
  <si>
    <t>Avstånd till mötesplatsen (km)</t>
  </si>
  <si>
    <t>Gång/cykel (%)</t>
  </si>
  <si>
    <t>kg/delt/km</t>
  </si>
  <si>
    <t>Tåg (%)</t>
  </si>
  <si>
    <t>Kollektivtrafik med buss (%)</t>
  </si>
  <si>
    <t>Scope 1 (kg CO2e)</t>
  </si>
  <si>
    <t>Flyg (%)</t>
  </si>
  <si>
    <t>Scope 2 (kg CO2e)</t>
  </si>
  <si>
    <t>Hyrbuss (st)</t>
  </si>
  <si>
    <t>kg/km</t>
  </si>
  <si>
    <t>Scope 3 (kg CO2e)</t>
  </si>
  <si>
    <t>Bilar (st)</t>
  </si>
  <si>
    <t>Läs mer om vad scope betyder.</t>
  </si>
  <si>
    <t xml:space="preserve">Bilarnas huvudsakligt drivmedel </t>
  </si>
  <si>
    <t>Välj</t>
  </si>
  <si>
    <t>Busschaufförer som stannar på evenemanget (%)</t>
  </si>
  <si>
    <t>Annat färdmedel (km)</t>
  </si>
  <si>
    <t>Det andra färdmedlets drivmedel</t>
  </si>
  <si>
    <t>Serverade måltider</t>
  </si>
  <si>
    <t>Restmåltid (st)</t>
  </si>
  <si>
    <t>kg/måltid</t>
  </si>
  <si>
    <t>Vegansk måltid (st)</t>
  </si>
  <si>
    <t>Köttfri måltid (st)</t>
  </si>
  <si>
    <t>Måltid med kyckling (st)</t>
  </si>
  <si>
    <t>Fiskmåltid (st)</t>
  </si>
  <si>
    <t>Måltid med fläskkött (st)</t>
  </si>
  <si>
    <t>Måltid med nötkött (st)</t>
  </si>
  <si>
    <t>Morgon-, kväll- eller mellanmål, med kött (st)</t>
  </si>
  <si>
    <t>Frukost, kvällsmål eller mellanmål, utan kött (st)</t>
  </si>
  <si>
    <t>Te, kaffe eller limsa (liter)</t>
  </si>
  <si>
    <t>kg/l</t>
  </si>
  <si>
    <t>Anskaffningar</t>
  </si>
  <si>
    <t>Utskrifter (st)</t>
  </si>
  <si>
    <t>kg/st</t>
  </si>
  <si>
    <t>Postade brev (st)</t>
  </si>
  <si>
    <t>Inköp, köpt begagnat (€)</t>
  </si>
  <si>
    <t>kg/€</t>
  </si>
  <si>
    <t>Scouthalsdukar, kläder och klädtyg (€)</t>
  </si>
  <si>
    <t>Scoutmärken och förtjänsttecken (€)</t>
  </si>
  <si>
    <t>Tält och annan campingutrustning (€)</t>
  </si>
  <si>
    <t>Pyssel- och kontorsmaterial</t>
  </si>
  <si>
    <t>Böcker, tidningar och broschyrer (€)</t>
  </si>
  <si>
    <t>Glas, porslin och köksredskap (€)</t>
  </si>
  <si>
    <t>Hushållsapparater och verktyg (€)</t>
  </si>
  <si>
    <t>Möbler (€)</t>
  </si>
  <si>
    <t>Trä- och järnvaror (€)</t>
  </si>
  <si>
    <t>Första hjälpen-utrustning (€)</t>
  </si>
  <si>
    <t xml:space="preserve"> Elektronik och datorer (€)</t>
  </si>
  <si>
    <t>Tjänster (t.ex. bokföring, underhåll) (€)</t>
  </si>
  <si>
    <t>Övriga inköp, nyinköp eller hyrda (€)</t>
  </si>
  <si>
    <t>El</t>
  </si>
  <si>
    <t>Elförbrukning (kWh)</t>
  </si>
  <si>
    <t>Typ av el</t>
  </si>
  <si>
    <t>kg/kWh</t>
  </si>
  <si>
    <t>Onlinemöten</t>
  </si>
  <si>
    <t>Sammanlagd tid för möten (timmar)</t>
  </si>
  <si>
    <t>kg/delt/h</t>
  </si>
  <si>
    <t>Distansdeltagarantal per möte (st)</t>
  </si>
  <si>
    <t>Utrymmesanvändning</t>
  </si>
  <si>
    <t>Storlek på det använda utrymmet (m2)</t>
  </si>
  <si>
    <t>kg/100m^2/vrk</t>
  </si>
  <si>
    <t>Avfall</t>
  </si>
  <si>
    <t>Evenemanget genererar avfall</t>
  </si>
  <si>
    <t>kg/delt/dag</t>
  </si>
  <si>
    <t xml:space="preserve">Bioavfall återvinns </t>
  </si>
  <si>
    <t xml:space="preserve">Kartong/paff återvinns </t>
  </si>
  <si>
    <t>Plast återvinns</t>
  </si>
  <si>
    <t>Metall återvinns</t>
  </si>
  <si>
    <t>Uppvärming</t>
  </si>
  <si>
    <t>Brännved (kg)</t>
  </si>
  <si>
    <t>kg/kg</t>
  </si>
  <si>
    <t>Gasol (kg)</t>
  </si>
  <si>
    <t>Diesel (liter)</t>
  </si>
  <si>
    <t>Brännolja, lampolja etc. (liter)</t>
  </si>
  <si>
    <t>Kompensation</t>
  </si>
  <si>
    <t>Klimatkompensationens pris (€/kg CO2e)</t>
  </si>
  <si>
    <t>€/kg</t>
  </si>
  <si>
    <t>biogas</t>
  </si>
  <si>
    <t>el</t>
  </si>
  <si>
    <t>förnybar diesel</t>
  </si>
  <si>
    <t>naturgas</t>
  </si>
  <si>
    <t>E85</t>
  </si>
  <si>
    <t>Diesel</t>
  </si>
  <si>
    <t>Bensin</t>
  </si>
  <si>
    <t>Grön el</t>
  </si>
  <si>
    <t>marknadsel</t>
  </si>
  <si>
    <t>Ja</t>
  </si>
  <si>
    <t>Nej</t>
  </si>
  <si>
    <t>Kaikki lähteet</t>
  </si>
  <si>
    <t>Viitattu</t>
  </si>
  <si>
    <t>https://drive.google.com/drive/folders/1iL1hrid5-GK0DsOEGDcWd1xQZzmu-DwZ</t>
  </si>
  <si>
    <t>https://blogs.helsinki.fi/hiilifiksu/laskuri/</t>
  </si>
  <si>
    <t>https://www.syke.fi/fi-FI/Tutkimus__kehittaminen/Kulutus_ja_tuotanto/Laskurit/YHiilari</t>
  </si>
  <si>
    <t>https://news.mit.edu/2021/how-to-reduce-environmental-impact-next-virtual-meeting-0304</t>
  </si>
  <si>
    <t>https://www.compensate.com/lentojen-kompensointi</t>
  </si>
  <si>
    <t>https://www.sitra.fi/artikkelit/keskivertosuomalaisen-hiilijalanjalki/</t>
  </si>
  <si>
    <t>https://www.kaltimber.com/blog/2017/6/19/how-much-co2-is-stored-in-1-kg-of-wood</t>
  </si>
  <si>
    <t>https://www.fingrid.fi/sahkomarkkinat/sahkomarkkinainformaatio/co2/ </t>
  </si>
  <si>
    <t>https://www.bioenergianeuvoja.fi/faktaa/biopolttoaineiden-muuntokertoimia/</t>
  </si>
  <si>
    <t>https://www.stat.fi/tup/khkinv/khkaasut_polttoaineluokitus.html</t>
  </si>
  <si>
    <t>https://www.researchgate.net/figure/Carbon-footprint-of-office-paper_fig2_235712203</t>
  </si>
  <si>
    <t>https://yle.fi/a/74-20001360</t>
  </si>
  <si>
    <t>https://www.vattenfall.fi/energianeuvonta/sahkonkulutus/sahkolaitteiden-energiankulutus/</t>
  </si>
  <si>
    <t>https://www.fortum.fi/yrityksille-ja-yhteisoille/sahkosopimus/ajankohtaista/toimistojen-laitteiden-sahkonkulutus-vaihtelee-tarkasta-kuinka-paljon-laitteet-kuluttavat-ja-saasta-sahkoa</t>
  </si>
  <si>
    <t>https://www.posti.com/vastuullisuus/ymparisto/kompensointi/</t>
  </si>
  <si>
    <t>https://helda.helsinki.fi/bitstream/handle/10138/300737/SYKEra_15_2019_korjattu_26_02_2020.pdf?sequence=4&amp;isAllowed=y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</si>
</sst>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&quot; kg CO2e&quot;"/>
    <numFmt numFmtId="165" formatCode="#,##0.0\ &quot;€&quot;"/>
    <numFmt numFmtId="166" formatCode="0&quot; %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color rgb="FF000000"/>
      <name val="Arial"/>
      <family val="2"/>
    </font>
    <font>
      <b/>
      <sz val="11"/>
      <color theme="0"/>
      <name val="Source Sans Pro"/>
      <family val="2"/>
    </font>
    <font>
      <b/>
      <sz val="11"/>
      <name val="Source Sans Pro"/>
      <family val="2"/>
    </font>
    <font>
      <sz val="11"/>
      <color rgb="FFFF000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2" fillId="0" borderId="0" xfId="1" applyFill="1"/>
    <xf numFmtId="164" fontId="7" fillId="0" borderId="0" xfId="0" applyNumberFormat="1" applyFont="1"/>
    <xf numFmtId="165" fontId="7" fillId="0" borderId="0" xfId="0" applyNumberFormat="1" applyFont="1"/>
    <xf numFmtId="16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166" fontId="4" fillId="2" borderId="0" xfId="0" applyNumberFormat="1" applyFont="1" applyFill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6" fontId="4" fillId="2" borderId="2" xfId="0" applyNumberFormat="1" applyFont="1" applyFill="1" applyBorder="1" applyAlignment="1" applyProtection="1">
      <alignment horizontal="center"/>
      <protection locked="0"/>
    </xf>
    <xf numFmtId="166" fontId="4" fillId="2" borderId="3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2" fillId="0" borderId="0" xfId="3"/>
    <xf numFmtId="0" fontId="3" fillId="4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</cellXfs>
  <cellStyles count="4">
    <cellStyle name="Hyperlink" xfId="1" xr:uid="{46BC47A4-DD2A-48C7-A277-DF3A90600A1F}"/>
    <cellStyle name="Hyperlinkki" xfId="3" builtinId="8"/>
    <cellStyle name="Normaali" xfId="0" builtinId="0"/>
    <cellStyle name="Normal 3" xfId="2" xr:uid="{87AB0CF1-9CA4-44D2-BEF6-28B1CDF628BA}"/>
  </cellStyles>
  <dxfs count="1">
    <dxf>
      <font>
        <color rgb="FFBF0171"/>
      </font>
    </dxf>
  </dxfs>
  <tableStyles count="0" defaultTableStyle="TableStyleMedium2" defaultPivotStyle="PivotStyleLight16"/>
  <colors>
    <mruColors>
      <color rgb="FFBF0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i-FI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Koldioxidavtryck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Hiilijalanjälki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B-4B78-AD39-E4D133F0D3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0B-4B78-AD39-E4D133F0D3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0B-4B78-AD39-E4D133F0D3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0B-4B78-AD39-E4D133F0D3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D0B-4B78-AD39-E4D133F0D3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D0B-4B78-AD39-E4D133F0D3D5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D0B-4B78-AD39-E4D133F0D3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D0B-4B78-AD39-E4D133F0D3D5}"/>
              </c:ext>
            </c:extLst>
          </c:dPt>
          <c:cat>
            <c:strRef>
              <c:f>Kalkyl!$K$3:$K$10</c:f>
              <c:strCache>
                <c:ptCount val="8"/>
                <c:pt idx="0">
                  <c:v>Resande</c:v>
                </c:pt>
                <c:pt idx="1">
                  <c:v>Serverade måltider</c:v>
                </c:pt>
                <c:pt idx="2">
                  <c:v>Anskaffningar</c:v>
                </c:pt>
                <c:pt idx="3">
                  <c:v>El</c:v>
                </c:pt>
                <c:pt idx="4">
                  <c:v>Onlinemöten</c:v>
                </c:pt>
                <c:pt idx="5">
                  <c:v>Utrymmesanvändning</c:v>
                </c:pt>
                <c:pt idx="6">
                  <c:v>Avfall</c:v>
                </c:pt>
                <c:pt idx="7">
                  <c:v>Uppvärming</c:v>
                </c:pt>
              </c:strCache>
            </c:strRef>
          </c:cat>
          <c:val>
            <c:numRef>
              <c:f>Kalkyl!$L$3:$L$10</c:f>
              <c:numCache>
                <c:formatCode>0.0" kg CO2e"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03-4F0B-8AF9-66AAAD89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20752444794411"/>
          <c:y val="0.85939351324565239"/>
          <c:w val="0.65707363641500982"/>
          <c:h val="0.13337030778360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i-FI">
                <a:latin typeface="Source Sans Pro" panose="020B0503030403020204" pitchFamily="34" charset="0"/>
                <a:ea typeface="Source Sans Pro" panose="020B0503030403020204" pitchFamily="34" charset="0"/>
              </a:rPr>
              <a:t>Scope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BF-4E9B-8101-72EEF52005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BF-4E9B-8101-72EEF52005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BF-4E9B-8101-72EEF520053F}"/>
              </c:ext>
            </c:extLst>
          </c:dPt>
          <c:cat>
            <c:strRef>
              <c:f>Kalkyl!$K$12:$K$14</c:f>
              <c:strCache>
                <c:ptCount val="3"/>
                <c:pt idx="0">
                  <c:v>Scope 1 (kg CO2e)</c:v>
                </c:pt>
                <c:pt idx="1">
                  <c:v>Scope 2 (kg CO2e)</c:v>
                </c:pt>
                <c:pt idx="2">
                  <c:v>Scope 3 (kg CO2e)</c:v>
                </c:pt>
              </c:strCache>
            </c:strRef>
          </c:cat>
          <c:val>
            <c:numRef>
              <c:f>Kalkyl!$L$12:$L$14</c:f>
              <c:numCache>
                <c:formatCode>0.0" kg CO2e"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C-4EAF-8616-131C15D1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18</xdr:row>
      <xdr:rowOff>123189</xdr:rowOff>
    </xdr:from>
    <xdr:to>
      <xdr:col>9</xdr:col>
      <xdr:colOff>160693</xdr:colOff>
      <xdr:row>51</xdr:row>
      <xdr:rowOff>134470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393DEBC-446A-3392-BC7B-1B8DDE89D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268941</xdr:colOff>
      <xdr:row>18</xdr:row>
      <xdr:rowOff>136206</xdr:rowOff>
    </xdr:from>
    <xdr:to>
      <xdr:col>15</xdr:col>
      <xdr:colOff>209362</xdr:colOff>
      <xdr:row>51</xdr:row>
      <xdr:rowOff>134471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6649E3CD-783B-1FDA-DBCE-308657FEB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Partio">
      <a:dk1>
        <a:srgbClr val="000000"/>
      </a:dk1>
      <a:lt1>
        <a:srgbClr val="FFFFFF"/>
      </a:lt1>
      <a:dk2>
        <a:srgbClr val="253764"/>
      </a:dk2>
      <a:lt2>
        <a:srgbClr val="28A9E1"/>
      </a:lt2>
      <a:accent1>
        <a:srgbClr val="253764"/>
      </a:accent1>
      <a:accent2>
        <a:srgbClr val="28A9E1"/>
      </a:accent2>
      <a:accent3>
        <a:srgbClr val="EFA01E"/>
      </a:accent3>
      <a:accent4>
        <a:srgbClr val="F0E005"/>
      </a:accent4>
      <a:accent5>
        <a:srgbClr val="14A54B"/>
      </a:accent5>
      <a:accent6>
        <a:srgbClr val="F0415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imatepartner.com/se/komplett-guide-for-att-forsta-utslapp-inom-scope-1-2-och-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iL1hrid5-GK0DsOEGDcWd1xQZzmu-DwZ" TargetMode="External"/><Relationship Id="rId13" Type="http://schemas.openxmlformats.org/officeDocument/2006/relationships/hyperlink" Target="https://www.fortum.fi/yrityksille-ja-yhteisoille/sahkosopimus/ajankohtaista/toimistojen-laitteiden-sahkonkulutus-vaihtelee-tarkasta-kuinka-paljon-laitteet-kuluttavat-ja-saasta-sahkoa" TargetMode="External"/><Relationship Id="rId3" Type="http://schemas.openxmlformats.org/officeDocument/2006/relationships/hyperlink" Target="https://www.sitra.fi/artikkelit/keskivertosuomalaisen-hiilijalanjalki/" TargetMode="External"/><Relationship Id="rId7" Type="http://schemas.openxmlformats.org/officeDocument/2006/relationships/hyperlink" Target="https://www.syke.fi/fi-FI/Tutkimus__kehittaminen/Kulutus_ja_tuotanto/Laskurit/YHiilari" TargetMode="External"/><Relationship Id="rId12" Type="http://schemas.openxmlformats.org/officeDocument/2006/relationships/hyperlink" Target="https://www.vattenfall.fi/energianeuvonta/sahkonkulutus/sahkolaitteiden-energiankulutus/" TargetMode="External"/><Relationship Id="rId2" Type="http://schemas.openxmlformats.org/officeDocument/2006/relationships/hyperlink" Target="https://www.kaltimber.com/blog/2017/6/19/how-much-co2-is-stored-in-1-kg-of-wood" TargetMode="External"/><Relationship Id="rId1" Type="http://schemas.openxmlformats.org/officeDocument/2006/relationships/hyperlink" Target="https://www.fingrid.fi/sahkomarkkinat/sahkomarkkinainformaatio/co2/&#160;" TargetMode="External"/><Relationship Id="rId6" Type="http://schemas.openxmlformats.org/officeDocument/2006/relationships/hyperlink" Target="https://blogs.helsinki.fi/hiilifiksu/laskuri/" TargetMode="External"/><Relationship Id="rId11" Type="http://schemas.openxmlformats.org/officeDocument/2006/relationships/hyperlink" Target="https://yle.fi/a/74-20001360" TargetMode="External"/><Relationship Id="rId5" Type="http://schemas.openxmlformats.org/officeDocument/2006/relationships/hyperlink" Target="https://news.mit.edu/2021/how-to-reduce-environmental-impact-next-virtual-meeting-0304" TargetMode="External"/><Relationship Id="rId15" Type="http://schemas.openxmlformats.org/officeDocument/2006/relationships/hyperlink" Target="https://helda.helsinki.fi/bitstream/handle/10138/300737/SYKEra_15_2019_korjattu_26_02_2020.pdf?sequence=4&amp;isAllowed=y" TargetMode="External"/><Relationship Id="rId10" Type="http://schemas.openxmlformats.org/officeDocument/2006/relationships/hyperlink" Target="https://www.researchgate.net/figure/Carbon-footprint-of-office-paper_fig2_235712203" TargetMode="External"/><Relationship Id="rId4" Type="http://schemas.openxmlformats.org/officeDocument/2006/relationships/hyperlink" Target="https://www.compensate.com/lentojen-kompensointi" TargetMode="External"/><Relationship Id="rId9" Type="http://schemas.openxmlformats.org/officeDocument/2006/relationships/hyperlink" Target="https://www.stat.fi/tup/khkinv/khkaasut_polttoaineluokitus.html" TargetMode="External"/><Relationship Id="rId14" Type="http://schemas.openxmlformats.org/officeDocument/2006/relationships/hyperlink" Target="https://www.posti.com/vastuullisuus/ymparisto/kompensoin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1970-32FC-443F-AFBC-05B52A613195}">
  <dimension ref="A1:L76"/>
  <sheetViews>
    <sheetView tabSelected="1" zoomScale="130" zoomScaleNormal="130" workbookViewId="0">
      <selection activeCell="F7" sqref="F7"/>
    </sheetView>
  </sheetViews>
  <sheetFormatPr defaultColWidth="8.85546875" defaultRowHeight="14.45"/>
  <cols>
    <col min="1" max="1" width="45.42578125" style="4" customWidth="1"/>
    <col min="2" max="2" width="16.42578125" style="4" customWidth="1"/>
    <col min="3" max="3" width="8.85546875" style="4" customWidth="1"/>
    <col min="4" max="4" width="17" style="4" customWidth="1"/>
    <col min="5" max="5" width="6.140625" style="4" bestFit="1" customWidth="1"/>
    <col min="6" max="6" width="15.42578125" style="5" customWidth="1"/>
    <col min="7" max="7" width="8.85546875" style="4" customWidth="1"/>
    <col min="8" max="8" width="50.42578125" style="4" customWidth="1"/>
    <col min="9" max="9" width="14.5703125" style="4" customWidth="1"/>
    <col min="10" max="10" width="8.85546875" style="4"/>
    <col min="11" max="11" width="18.140625" style="4" customWidth="1"/>
    <col min="12" max="12" width="18.42578125" style="4" customWidth="1"/>
    <col min="13" max="16384" width="8.85546875" style="4"/>
  </cols>
  <sheetData>
    <row r="1" spans="1:12"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12">
      <c r="A2" s="21" t="s">
        <v>5</v>
      </c>
      <c r="B2" s="21"/>
      <c r="C2" s="21"/>
      <c r="D2" s="21"/>
      <c r="E2" s="21"/>
      <c r="H2" s="22" t="s">
        <v>6</v>
      </c>
      <c r="I2" s="22"/>
      <c r="K2" s="22" t="s">
        <v>7</v>
      </c>
      <c r="L2" s="22"/>
    </row>
    <row r="3" spans="1:12">
      <c r="A3" s="4" t="s">
        <v>8</v>
      </c>
      <c r="B3" s="13"/>
      <c r="H3" s="11" t="s">
        <v>9</v>
      </c>
      <c r="I3" s="8">
        <f>SUM(F3:F1028)</f>
        <v>0</v>
      </c>
      <c r="K3" s="12" t="str">
        <f>A8</f>
        <v>Resande</v>
      </c>
      <c r="L3" s="10">
        <f>F8</f>
        <v>0</v>
      </c>
    </row>
    <row r="4" spans="1:12">
      <c r="A4" s="4" t="s">
        <v>10</v>
      </c>
      <c r="B4" s="13"/>
      <c r="H4" s="11" t="s">
        <v>11</v>
      </c>
      <c r="I4" s="8">
        <f>IFERROR(I3/B3,0)</f>
        <v>0</v>
      </c>
      <c r="K4" s="12" t="str">
        <f>A21</f>
        <v>Serverade måltider</v>
      </c>
      <c r="L4" s="10">
        <f>F21</f>
        <v>0</v>
      </c>
    </row>
    <row r="5" spans="1:12">
      <c r="A5" s="4" t="s">
        <v>12</v>
      </c>
      <c r="B5" s="13"/>
      <c r="H5" s="11" t="s">
        <v>13</v>
      </c>
      <c r="I5" s="8">
        <f>IFERROR(I4/B4,0)</f>
        <v>0</v>
      </c>
      <c r="K5" s="12" t="str">
        <f>A33</f>
        <v>Anskaffningar</v>
      </c>
      <c r="L5" s="10">
        <f>F33</f>
        <v>0</v>
      </c>
    </row>
    <row r="6" spans="1:12">
      <c r="A6" s="4" t="s">
        <v>14</v>
      </c>
      <c r="B6" s="13"/>
      <c r="H6" s="11" t="s">
        <v>15</v>
      </c>
      <c r="I6" s="9">
        <f>I3*B76</f>
        <v>0</v>
      </c>
      <c r="K6" s="12" t="str">
        <f>A51</f>
        <v>El</v>
      </c>
      <c r="L6" s="10">
        <f>F51</f>
        <v>0</v>
      </c>
    </row>
    <row r="7" spans="1:12">
      <c r="H7" s="11" t="s">
        <v>16</v>
      </c>
      <c r="I7" s="9">
        <f>I4*B76</f>
        <v>0</v>
      </c>
      <c r="K7" s="12" t="str">
        <f>A55</f>
        <v>Onlinemöten</v>
      </c>
      <c r="L7" s="10">
        <f>F55</f>
        <v>0</v>
      </c>
    </row>
    <row r="8" spans="1:12">
      <c r="A8" s="21" t="s">
        <v>17</v>
      </c>
      <c r="B8" s="21"/>
      <c r="C8" s="21"/>
      <c r="D8" s="21"/>
      <c r="E8" s="21"/>
      <c r="F8" s="5">
        <f>B9*2*(B3*(SUMPRODUCT(B10:B13,C10:C13)/100)+B14*C14+B15*C16*(2-B17/100))+B18*C19</f>
        <v>0</v>
      </c>
      <c r="K8" s="12" t="str">
        <f>A59</f>
        <v>Utrymmesanvändning</v>
      </c>
      <c r="L8" s="10">
        <f>F59</f>
        <v>0</v>
      </c>
    </row>
    <row r="9" spans="1:12">
      <c r="A9" s="4" t="s">
        <v>18</v>
      </c>
      <c r="B9" s="13"/>
      <c r="K9" s="12" t="str">
        <f>A62</f>
        <v>Avfall</v>
      </c>
      <c r="L9" s="10">
        <f>F62</f>
        <v>0</v>
      </c>
    </row>
    <row r="10" spans="1:12">
      <c r="A10" s="4" t="s">
        <v>19</v>
      </c>
      <c r="B10" s="16"/>
      <c r="C10" s="4">
        <v>0</v>
      </c>
      <c r="D10" s="4" t="s">
        <v>20</v>
      </c>
      <c r="E10" s="4">
        <v>3</v>
      </c>
      <c r="K10" s="12" t="str">
        <f>A69</f>
        <v>Uppvärming</v>
      </c>
      <c r="L10" s="10">
        <f>F69</f>
        <v>0</v>
      </c>
    </row>
    <row r="11" spans="1:12">
      <c r="A11" s="4" t="s">
        <v>21</v>
      </c>
      <c r="B11" s="17"/>
      <c r="C11" s="4">
        <f>0.16/100</f>
        <v>1.6000000000000001E-3</v>
      </c>
      <c r="D11" s="4" t="s">
        <v>20</v>
      </c>
      <c r="E11" s="4">
        <v>3</v>
      </c>
    </row>
    <row r="12" spans="1:12">
      <c r="A12" s="4" t="s">
        <v>22</v>
      </c>
      <c r="B12" s="17"/>
      <c r="C12" s="4">
        <f>6.5/100</f>
        <v>6.5000000000000002E-2</v>
      </c>
      <c r="D12" s="4" t="s">
        <v>20</v>
      </c>
      <c r="E12" s="4">
        <v>3</v>
      </c>
      <c r="K12" s="11" t="s">
        <v>23</v>
      </c>
      <c r="L12" s="8">
        <f>SUMPRODUCT(B70:B73,C70:C73)</f>
        <v>0</v>
      </c>
    </row>
    <row r="13" spans="1:12">
      <c r="A13" s="4" t="s">
        <v>24</v>
      </c>
      <c r="B13" s="18"/>
      <c r="C13" s="4">
        <f>40/100</f>
        <v>0.4</v>
      </c>
      <c r="D13" s="4" t="s">
        <v>20</v>
      </c>
      <c r="E13" s="4">
        <v>3</v>
      </c>
      <c r="K13" s="11" t="s">
        <v>25</v>
      </c>
      <c r="L13" s="8">
        <f>B52*C53</f>
        <v>0</v>
      </c>
    </row>
    <row r="14" spans="1:12">
      <c r="A14" s="4" t="s">
        <v>26</v>
      </c>
      <c r="B14" s="13"/>
      <c r="C14" s="4">
        <f>69/100</f>
        <v>0.69</v>
      </c>
      <c r="D14" s="4" t="s">
        <v>27</v>
      </c>
      <c r="E14" s="4">
        <v>3</v>
      </c>
      <c r="K14" s="11" t="s">
        <v>28</v>
      </c>
      <c r="L14" s="8">
        <f>I3-L12-L13</f>
        <v>0</v>
      </c>
    </row>
    <row r="15" spans="1:12">
      <c r="A15" s="4" t="s">
        <v>29</v>
      </c>
      <c r="B15" s="13"/>
      <c r="K15" s="20" t="s">
        <v>30</v>
      </c>
    </row>
    <row r="16" spans="1:12">
      <c r="A16" s="4" t="s">
        <v>31</v>
      </c>
      <c r="B16" s="19" t="s">
        <v>32</v>
      </c>
      <c r="C16" s="4">
        <f>IFERROR(VLOOKUP(B16,Rullgardinsmeny!A2:B8,2,FALSE),0)</f>
        <v>0</v>
      </c>
      <c r="D16" s="4" t="s">
        <v>27</v>
      </c>
      <c r="E16" s="4">
        <v>3</v>
      </c>
    </row>
    <row r="17" spans="1:6">
      <c r="A17" s="4" t="s">
        <v>33</v>
      </c>
      <c r="B17" s="15"/>
    </row>
    <row r="18" spans="1:6">
      <c r="A18" s="4" t="s">
        <v>34</v>
      </c>
      <c r="B18" s="13"/>
    </row>
    <row r="19" spans="1:6">
      <c r="A19" s="4" t="s">
        <v>35</v>
      </c>
      <c r="B19" s="19" t="s">
        <v>32</v>
      </c>
      <c r="C19" s="4">
        <f>IFERROR(VLOOKUP(B19,Rullgardinsmeny!A2:B8,2,FALSE),0)</f>
        <v>0</v>
      </c>
      <c r="D19" s="4" t="s">
        <v>27</v>
      </c>
      <c r="E19" s="4">
        <v>3</v>
      </c>
    </row>
    <row r="21" spans="1:6">
      <c r="A21" s="21" t="s">
        <v>36</v>
      </c>
      <c r="B21" s="21"/>
      <c r="C21" s="21"/>
      <c r="D21" s="21"/>
      <c r="E21" s="21"/>
      <c r="F21" s="5">
        <f>SUMPRODUCT(B22:B31,C22:C31)</f>
        <v>0</v>
      </c>
    </row>
    <row r="22" spans="1:6">
      <c r="A22" s="4" t="s">
        <v>37</v>
      </c>
      <c r="B22" s="13"/>
      <c r="C22" s="4">
        <v>0</v>
      </c>
      <c r="D22" s="4" t="s">
        <v>38</v>
      </c>
      <c r="E22" s="4">
        <v>3</v>
      </c>
      <c r="F22" s="6"/>
    </row>
    <row r="23" spans="1:6">
      <c r="A23" s="4" t="s">
        <v>39</v>
      </c>
      <c r="B23" s="13"/>
      <c r="C23" s="4">
        <v>0.8</v>
      </c>
      <c r="D23" s="4" t="s">
        <v>38</v>
      </c>
      <c r="E23" s="4">
        <v>3</v>
      </c>
    </row>
    <row r="24" spans="1:6">
      <c r="A24" s="4" t="s">
        <v>40</v>
      </c>
      <c r="B24" s="13"/>
      <c r="C24" s="4">
        <v>1.01</v>
      </c>
      <c r="D24" s="4" t="s">
        <v>38</v>
      </c>
      <c r="E24" s="4">
        <v>3</v>
      </c>
    </row>
    <row r="25" spans="1:6">
      <c r="A25" s="4" t="s">
        <v>41</v>
      </c>
      <c r="B25" s="13"/>
      <c r="C25" s="4">
        <v>1.64</v>
      </c>
      <c r="D25" s="4" t="s">
        <v>38</v>
      </c>
      <c r="E25" s="4">
        <v>3</v>
      </c>
    </row>
    <row r="26" spans="1:6">
      <c r="A26" s="4" t="s">
        <v>42</v>
      </c>
      <c r="B26" s="13"/>
      <c r="C26" s="4">
        <v>1.72</v>
      </c>
      <c r="D26" s="4" t="s">
        <v>38</v>
      </c>
      <c r="E26" s="4">
        <v>3</v>
      </c>
    </row>
    <row r="27" spans="1:6">
      <c r="A27" s="4" t="s">
        <v>43</v>
      </c>
      <c r="B27" s="13"/>
      <c r="C27" s="4">
        <v>1.87</v>
      </c>
      <c r="D27" s="4" t="s">
        <v>38</v>
      </c>
      <c r="E27" s="4">
        <v>3</v>
      </c>
    </row>
    <row r="28" spans="1:6">
      <c r="A28" s="4" t="s">
        <v>44</v>
      </c>
      <c r="B28" s="13"/>
      <c r="C28" s="4">
        <v>3.47</v>
      </c>
      <c r="D28" s="4" t="s">
        <v>38</v>
      </c>
      <c r="E28" s="4">
        <v>3</v>
      </c>
    </row>
    <row r="29" spans="1:6">
      <c r="A29" s="4" t="s">
        <v>45</v>
      </c>
      <c r="B29" s="13"/>
      <c r="C29" s="4">
        <v>0.39</v>
      </c>
      <c r="D29" s="4" t="s">
        <v>38</v>
      </c>
      <c r="E29" s="4">
        <v>3</v>
      </c>
    </row>
    <row r="30" spans="1:6">
      <c r="A30" s="4" t="s">
        <v>46</v>
      </c>
      <c r="B30" s="13"/>
      <c r="C30" s="4">
        <v>0.13</v>
      </c>
      <c r="D30" s="4" t="s">
        <v>38</v>
      </c>
      <c r="E30" s="4">
        <v>3</v>
      </c>
    </row>
    <row r="31" spans="1:6">
      <c r="A31" s="4" t="s">
        <v>47</v>
      </c>
      <c r="B31" s="13"/>
      <c r="C31" s="4">
        <v>0.4</v>
      </c>
      <c r="D31" s="4" t="s">
        <v>48</v>
      </c>
      <c r="E31" s="4">
        <v>3</v>
      </c>
    </row>
    <row r="33" spans="1:6">
      <c r="A33" s="21" t="s">
        <v>49</v>
      </c>
      <c r="B33" s="21"/>
      <c r="C33" s="21"/>
      <c r="D33" s="21"/>
      <c r="E33" s="21"/>
      <c r="F33" s="5">
        <f>SUMPRODUCT(B34:B49,C34:C49)</f>
        <v>0</v>
      </c>
    </row>
    <row r="34" spans="1:6">
      <c r="A34" s="4" t="s">
        <v>50</v>
      </c>
      <c r="B34" s="13"/>
      <c r="C34" s="4">
        <v>5.0000000000000001E-3</v>
      </c>
      <c r="D34" s="4" t="s">
        <v>51</v>
      </c>
      <c r="E34" s="4">
        <v>3</v>
      </c>
      <c r="F34" s="6"/>
    </row>
    <row r="35" spans="1:6">
      <c r="A35" s="4" t="s">
        <v>52</v>
      </c>
      <c r="B35" s="13"/>
      <c r="C35" s="4">
        <v>0.03</v>
      </c>
      <c r="D35" s="4" t="s">
        <v>51</v>
      </c>
      <c r="E35" s="4">
        <v>3</v>
      </c>
      <c r="F35" s="6"/>
    </row>
    <row r="36" spans="1:6">
      <c r="A36" s="4" t="s">
        <v>53</v>
      </c>
      <c r="B36" s="13"/>
      <c r="C36" s="4">
        <v>0</v>
      </c>
      <c r="D36" s="4" t="s">
        <v>54</v>
      </c>
      <c r="E36" s="4">
        <v>3</v>
      </c>
      <c r="F36" s="6"/>
    </row>
    <row r="37" spans="1:6">
      <c r="A37" s="4" t="s">
        <v>55</v>
      </c>
      <c r="B37" s="13"/>
      <c r="C37" s="4">
        <v>0.3</v>
      </c>
      <c r="D37" s="4" t="s">
        <v>54</v>
      </c>
      <c r="E37" s="4">
        <v>3</v>
      </c>
      <c r="F37" s="6"/>
    </row>
    <row r="38" spans="1:6">
      <c r="A38" s="4" t="s">
        <v>56</v>
      </c>
      <c r="B38" s="13"/>
      <c r="C38" s="4">
        <v>0.4</v>
      </c>
      <c r="D38" s="4" t="s">
        <v>54</v>
      </c>
      <c r="E38" s="4">
        <v>3</v>
      </c>
      <c r="F38" s="6"/>
    </row>
    <row r="39" spans="1:6">
      <c r="A39" s="4" t="s">
        <v>57</v>
      </c>
      <c r="B39" s="13"/>
      <c r="C39" s="4">
        <v>0.5</v>
      </c>
      <c r="D39" s="4" t="s">
        <v>54</v>
      </c>
      <c r="E39" s="4">
        <v>3</v>
      </c>
      <c r="F39" s="6"/>
    </row>
    <row r="40" spans="1:6">
      <c r="A40" s="4" t="s">
        <v>58</v>
      </c>
      <c r="B40" s="13"/>
      <c r="C40" s="4">
        <v>0.2</v>
      </c>
      <c r="D40" s="4" t="s">
        <v>54</v>
      </c>
      <c r="E40" s="4">
        <v>3</v>
      </c>
      <c r="F40" s="6"/>
    </row>
    <row r="41" spans="1:6">
      <c r="A41" s="4" t="s">
        <v>59</v>
      </c>
      <c r="B41" s="13"/>
      <c r="C41" s="4">
        <v>0.2</v>
      </c>
      <c r="D41" s="4" t="s">
        <v>54</v>
      </c>
      <c r="E41" s="4">
        <v>3</v>
      </c>
      <c r="F41" s="6"/>
    </row>
    <row r="42" spans="1:6">
      <c r="A42" s="4" t="s">
        <v>60</v>
      </c>
      <c r="B42" s="13"/>
      <c r="C42" s="4">
        <v>0.5</v>
      </c>
      <c r="D42" s="4" t="s">
        <v>54</v>
      </c>
      <c r="E42" s="4">
        <v>3</v>
      </c>
      <c r="F42" s="6"/>
    </row>
    <row r="43" spans="1:6">
      <c r="A43" s="4" t="s">
        <v>61</v>
      </c>
      <c r="B43" s="13"/>
      <c r="C43" s="4">
        <v>0.7</v>
      </c>
      <c r="D43" s="4" t="s">
        <v>54</v>
      </c>
      <c r="E43" s="4">
        <v>3</v>
      </c>
      <c r="F43" s="6"/>
    </row>
    <row r="44" spans="1:6">
      <c r="A44" s="4" t="s">
        <v>62</v>
      </c>
      <c r="B44" s="13"/>
      <c r="C44" s="4">
        <v>0.4</v>
      </c>
      <c r="D44" s="4" t="s">
        <v>54</v>
      </c>
      <c r="E44" s="4">
        <v>3</v>
      </c>
      <c r="F44" s="6"/>
    </row>
    <row r="45" spans="1:6">
      <c r="A45" s="4" t="s">
        <v>63</v>
      </c>
      <c r="B45" s="13"/>
      <c r="C45" s="4">
        <v>0.5</v>
      </c>
      <c r="D45" s="4" t="s">
        <v>54</v>
      </c>
      <c r="E45" s="4">
        <v>3</v>
      </c>
      <c r="F45" s="6"/>
    </row>
    <row r="46" spans="1:6">
      <c r="A46" s="4" t="s">
        <v>64</v>
      </c>
      <c r="B46" s="13"/>
      <c r="C46" s="4">
        <v>0.5</v>
      </c>
      <c r="D46" s="4" t="s">
        <v>54</v>
      </c>
      <c r="E46" s="4">
        <v>3</v>
      </c>
      <c r="F46" s="6"/>
    </row>
    <row r="47" spans="1:6">
      <c r="A47" s="4" t="s">
        <v>65</v>
      </c>
      <c r="B47" s="13"/>
      <c r="C47" s="4">
        <v>0.6</v>
      </c>
      <c r="D47" s="4" t="s">
        <v>54</v>
      </c>
      <c r="E47" s="4">
        <v>3</v>
      </c>
      <c r="F47" s="6"/>
    </row>
    <row r="48" spans="1:6">
      <c r="A48" s="4" t="s">
        <v>66</v>
      </c>
      <c r="B48" s="13"/>
      <c r="C48" s="4">
        <v>0.2</v>
      </c>
      <c r="D48" s="4" t="s">
        <v>54</v>
      </c>
      <c r="E48" s="4">
        <v>3</v>
      </c>
      <c r="F48" s="6"/>
    </row>
    <row r="49" spans="1:8">
      <c r="A49" s="4" t="s">
        <v>67</v>
      </c>
      <c r="B49" s="13"/>
      <c r="C49" s="4">
        <v>0.53400000000000003</v>
      </c>
      <c r="D49" s="4" t="s">
        <v>54</v>
      </c>
      <c r="E49" s="4">
        <v>3</v>
      </c>
    </row>
    <row r="51" spans="1:8">
      <c r="A51" s="21" t="s">
        <v>68</v>
      </c>
      <c r="B51" s="21"/>
      <c r="C51" s="21"/>
      <c r="D51" s="21"/>
      <c r="E51" s="21"/>
      <c r="F51" s="5">
        <f>B52*C53</f>
        <v>0</v>
      </c>
    </row>
    <row r="52" spans="1:8">
      <c r="A52" s="4" t="s">
        <v>69</v>
      </c>
      <c r="B52" s="13"/>
    </row>
    <row r="53" spans="1:8">
      <c r="A53" s="4" t="s">
        <v>70</v>
      </c>
      <c r="B53" s="14" t="s">
        <v>32</v>
      </c>
      <c r="C53" s="4">
        <f>IFERROR(VLOOKUP(B53,Rullgardinsmeny!A11:B12,2,FALSE),0)</f>
        <v>0</v>
      </c>
      <c r="D53" s="4" t="s">
        <v>71</v>
      </c>
      <c r="E53" s="4">
        <v>2</v>
      </c>
    </row>
    <row r="55" spans="1:8">
      <c r="A55" s="21" t="s">
        <v>72</v>
      </c>
      <c r="B55" s="21"/>
      <c r="C55" s="21"/>
      <c r="D55" s="21"/>
      <c r="E55" s="21"/>
      <c r="F55" s="5">
        <f>B56*B57*C56</f>
        <v>0</v>
      </c>
      <c r="H55"/>
    </row>
    <row r="56" spans="1:8">
      <c r="A56" s="4" t="s">
        <v>73</v>
      </c>
      <c r="B56" s="13"/>
      <c r="C56" s="4">
        <v>0.15</v>
      </c>
      <c r="D56" s="4" t="s">
        <v>74</v>
      </c>
      <c r="E56" s="4">
        <v>3</v>
      </c>
      <c r="H56"/>
    </row>
    <row r="57" spans="1:8">
      <c r="A57" s="4" t="s">
        <v>75</v>
      </c>
      <c r="B57" s="13"/>
      <c r="H57"/>
    </row>
    <row r="58" spans="1:8">
      <c r="H58"/>
    </row>
    <row r="59" spans="1:8">
      <c r="A59" s="21" t="s">
        <v>76</v>
      </c>
      <c r="B59" s="21"/>
      <c r="C59" s="21"/>
      <c r="D59" s="21"/>
      <c r="E59" s="21"/>
      <c r="F59" s="5">
        <f>B4*B60*C60</f>
        <v>0</v>
      </c>
      <c r="H59"/>
    </row>
    <row r="60" spans="1:8">
      <c r="A60" s="4" t="s">
        <v>77</v>
      </c>
      <c r="B60" s="13"/>
      <c r="C60" s="4">
        <v>7.1999999999999995E-2</v>
      </c>
      <c r="D60" s="4" t="s">
        <v>78</v>
      </c>
      <c r="E60" s="4">
        <v>3</v>
      </c>
    </row>
    <row r="62" spans="1:8">
      <c r="A62" s="21" t="s">
        <v>79</v>
      </c>
      <c r="B62" s="21"/>
      <c r="C62" s="21"/>
      <c r="D62" s="21"/>
      <c r="E62" s="21"/>
      <c r="F62" s="5">
        <f>B3*B4*C63</f>
        <v>0</v>
      </c>
    </row>
    <row r="63" spans="1:8">
      <c r="A63" s="4" t="s">
        <v>80</v>
      </c>
      <c r="B63" s="19" t="s">
        <v>32</v>
      </c>
      <c r="C63" s="4">
        <f>MAX(0,IFERROR(VLOOKUP(B63,Rullgardinsmeny!A15:B16,2,FALSE),0)+SUM(C64:C67))</f>
        <v>0</v>
      </c>
      <c r="D63" s="4" t="s">
        <v>81</v>
      </c>
      <c r="E63" s="4">
        <v>3</v>
      </c>
    </row>
    <row r="64" spans="1:8">
      <c r="A64" s="4" t="s">
        <v>82</v>
      </c>
      <c r="B64" s="19" t="s">
        <v>32</v>
      </c>
      <c r="C64" s="4">
        <f>IFERROR(VLOOKUP(B64,Rullgardinsmeny!A19:B20,2,FALSE),0)</f>
        <v>0</v>
      </c>
      <c r="D64" s="4" t="s">
        <v>81</v>
      </c>
      <c r="E64" s="4">
        <v>3</v>
      </c>
    </row>
    <row r="65" spans="1:6">
      <c r="A65" s="4" t="s">
        <v>83</v>
      </c>
      <c r="B65" s="19" t="s">
        <v>32</v>
      </c>
      <c r="C65" s="4">
        <f>IFERROR(VLOOKUP(B65,Rullgardinsmeny!A23:B24,2,FALSE),0)</f>
        <v>0</v>
      </c>
      <c r="D65" s="4" t="s">
        <v>81</v>
      </c>
      <c r="E65" s="4">
        <v>3</v>
      </c>
    </row>
    <row r="66" spans="1:6">
      <c r="A66" s="4" t="s">
        <v>84</v>
      </c>
      <c r="B66" s="19" t="s">
        <v>32</v>
      </c>
      <c r="C66" s="4">
        <f>IFERROR(VLOOKUP(B66,Rullgardinsmeny!A27:B28,2,FALSE),0)</f>
        <v>0</v>
      </c>
      <c r="D66" s="4" t="s">
        <v>81</v>
      </c>
      <c r="E66" s="4">
        <v>3</v>
      </c>
    </row>
    <row r="67" spans="1:6">
      <c r="A67" s="4" t="s">
        <v>85</v>
      </c>
      <c r="B67" s="19" t="s">
        <v>32</v>
      </c>
      <c r="C67" s="4">
        <f>IFERROR(VLOOKUP(B67,Rullgardinsmeny!A31:B32,2,FALSE),0)</f>
        <v>0</v>
      </c>
      <c r="D67" s="4" t="s">
        <v>81</v>
      </c>
      <c r="E67" s="4">
        <v>3</v>
      </c>
    </row>
    <row r="69" spans="1:6">
      <c r="A69" s="21" t="s">
        <v>86</v>
      </c>
      <c r="B69" s="21"/>
      <c r="C69" s="21"/>
      <c r="D69" s="21"/>
      <c r="E69" s="21"/>
      <c r="F69" s="5">
        <f>SUMPRODUCT(B70:B73,C70:C73)</f>
        <v>0</v>
      </c>
    </row>
    <row r="70" spans="1:6">
      <c r="A70" s="4" t="s">
        <v>87</v>
      </c>
      <c r="B70" s="13"/>
      <c r="C70" s="4">
        <v>1.8</v>
      </c>
      <c r="D70" s="4" t="s">
        <v>88</v>
      </c>
      <c r="E70" s="4">
        <v>1</v>
      </c>
    </row>
    <row r="71" spans="1:6">
      <c r="A71" s="4" t="s">
        <v>89</v>
      </c>
      <c r="B71" s="13"/>
      <c r="C71" s="4">
        <v>3</v>
      </c>
      <c r="D71" s="4" t="s">
        <v>88</v>
      </c>
      <c r="E71" s="4">
        <v>1</v>
      </c>
    </row>
    <row r="72" spans="1:6">
      <c r="A72" s="4" t="s">
        <v>90</v>
      </c>
      <c r="B72" s="13"/>
      <c r="C72" s="4">
        <v>2.7</v>
      </c>
      <c r="D72" s="4" t="s">
        <v>48</v>
      </c>
      <c r="E72" s="4">
        <v>1</v>
      </c>
    </row>
    <row r="73" spans="1:6">
      <c r="A73" s="4" t="s">
        <v>91</v>
      </c>
      <c r="B73" s="13"/>
      <c r="C73" s="4">
        <v>3</v>
      </c>
      <c r="D73" s="4" t="s">
        <v>48</v>
      </c>
      <c r="E73" s="4">
        <v>1</v>
      </c>
    </row>
    <row r="74" spans="1:6">
      <c r="F74" s="4"/>
    </row>
    <row r="75" spans="1:6">
      <c r="A75" s="21" t="s">
        <v>92</v>
      </c>
      <c r="B75" s="21"/>
      <c r="C75" s="21"/>
      <c r="D75" s="21"/>
      <c r="E75" s="21"/>
    </row>
    <row r="76" spans="1:6">
      <c r="A76" s="4" t="s">
        <v>93</v>
      </c>
      <c r="B76" s="13"/>
      <c r="C76" s="4">
        <f>B76</f>
        <v>0</v>
      </c>
      <c r="D76" s="4" t="s">
        <v>94</v>
      </c>
    </row>
  </sheetData>
  <sheetProtection algorithmName="SHA-512" hashValue="229TTv7EW7LQS6v9hTYjcOqCf/U/hbSJbj7IqqMeHFJN0KItVCv2TXqSI1fRimV/GPdO4Oby7yTUpSuxgZdFsg==" saltValue="FkFs1fIUuAcGJFKFQojCTw==" spinCount="100000" sheet="1"/>
  <autoFilter ref="A62:F67" xr:uid="{8A7C1970-32FC-443F-AFBC-05B52A613195}">
    <filterColumn colId="0" showButton="0"/>
    <filterColumn colId="1" showButton="0"/>
    <filterColumn colId="2" showButton="0"/>
    <filterColumn colId="3" showButton="0"/>
  </autoFilter>
  <mergeCells count="12">
    <mergeCell ref="A75:E75"/>
    <mergeCell ref="H2:I2"/>
    <mergeCell ref="K2:L2"/>
    <mergeCell ref="A2:E2"/>
    <mergeCell ref="A8:E8"/>
    <mergeCell ref="A21:E21"/>
    <mergeCell ref="A33:E33"/>
    <mergeCell ref="A51:E51"/>
    <mergeCell ref="A55:E55"/>
    <mergeCell ref="A59:E59"/>
    <mergeCell ref="A62:E62"/>
    <mergeCell ref="A69:E69"/>
  </mergeCells>
  <conditionalFormatting sqref="B16 B19 B53 B63:B67">
    <cfRule type="containsText" dxfId="0" priority="1" operator="containsText" text="Valitse">
      <formula>NOT(ISERROR(SEARCH("Valitse",B16)))</formula>
    </cfRule>
  </conditionalFormatting>
  <dataValidations count="13">
    <dataValidation allowBlank="1" showInputMessage="1" showErrorMessage="1" promptTitle="OHJE" prompt="Laske täydet vuorokaudet, esim. viikonloppuretki = 2. Päivätapahtuma = 1." sqref="B4" xr:uid="{A668B90D-1E33-46FA-B382-153985EC127F}"/>
    <dataValidation allowBlank="1" showInputMessage="1" showErrorMessage="1" promptTitle="OHJE" prompt="Kirjoita tähän etäisyys lähtöpaikasta tapahtumapaikalle (yhteen suuntaan). Mikäli osallistujat lähtevät eri paikoista, kirjoita keskimääräinen kuljettu matka yhteen suuntaan." sqref="B9" xr:uid="{F5C4A86B-785D-4FE7-B9B8-D5400B049D84}"/>
    <dataValidation allowBlank="1" showInputMessage="1" showErrorMessage="1" promptTitle="OHJE" prompt="Merkitse ympyröityihin soluihin se prosenttiosuus (0-100) osallistujista, jotka saapuivat seuraavilla kulkuvälineillä. Mikäli yksittäinen osallistuja käytti useaa kulkuvälinettä, jaa osuus kuljettujen kilometrien mukaan." sqref="B10:B13" xr:uid="{2949AAF4-D4F0-4B6F-AE35-99E6493A65F2}"/>
    <dataValidation allowBlank="1" showInputMessage="1" showErrorMessage="1" promptTitle="OHJE" prompt="Lisää tähän esimerkiksi tekijä- ja huoltoajot ja rahti. Esimerkiksi pakettiautoja merkitessä ilmoita noin kaksinkertainen määrä henkilöautoon verrattuna, sillä pakettiautolla on suurempi kulutus kuin henkilöautolla." sqref="B18" xr:uid="{90362746-2785-4E44-BAF5-2D20F1A6542B}"/>
    <dataValidation allowBlank="1" showInputMessage="1" showErrorMessage="1" promptTitle="OHJE" prompt="Tulostettujen paperiarkkien määrä." sqref="B34" xr:uid="{5CDADCD2-6FDF-4C0A-86F0-FAB405777747}"/>
    <dataValidation allowBlank="1" showInputMessage="1" showErrorMessage="1" promptTitle="OHJE" prompt="Merkitse tähän tapahtumaan ostettujen käytettyjen tuotteiden hankintahinta." sqref="B36" xr:uid="{667C999E-2395-4E2B-995D-4286106D289A}"/>
    <dataValidation allowBlank="1" showInputMessage="1" showErrorMessage="1" promptTitle="OHJE" prompt="Poislukien muualle syötetyt tiedot, laske tähän tapahtuman kaikkien muiden kulujen yhteissumma euroissa (myös vuokratuotteiden hinta)." sqref="B49" xr:uid="{9CEF26BF-ABC2-4F44-87EB-4A818A2F7672}"/>
    <dataValidation allowBlank="1" showInputMessage="1" showErrorMessage="1" promptTitle="OHJE" prompt="Mikäli kuski ei jää itse tapahtumaan, joutuu hän ajamaan takaisin lähtöpaikkaan, ja tekemään saman tapahtuman loputtua." sqref="B17" xr:uid="{D2C31373-9F02-4657-BCAE-8F4670CD061D}"/>
    <dataValidation allowBlank="1" showInputMessage="1" showErrorMessage="1" promptTitle="OHJE" prompt="Laske mukaan myös tekijät, esim. johtajat ja muonitus." sqref="B3" xr:uid="{22AD47D7-0EF7-42F7-96F1-18C4844DF99E}"/>
    <dataValidation allowBlank="1" showInputMessage="1" showErrorMessage="1" promptTitle="OHJE" prompt="Jos et tiedä, käytä arviota. Esimerkkikulutuksia: pienen sähkösaunan lämmitys = 10 kWh, sähkölamppu 100 tuntia = 1 kWh, jääkaappi 1 vrk = 1 kWh, uuni 1 tunti = 2 kWh." sqref="B52" xr:uid="{6F14B533-B75B-4FDB-9BB4-BC1C71B5559F}"/>
    <dataValidation allowBlank="1" showErrorMessage="1" promptTitle="OHJE" prompt="Tulostettujen paperiarkkien määrä." sqref="B35" xr:uid="{826E91F0-A64C-4B55-A2C6-F440B21C03ED}"/>
    <dataValidation allowBlank="1" showInputMessage="1" showErrorMessage="1" promptTitle="OHJE" prompt="Merkitse tähän tapahtumaan uutena ostettujen tai vuokrattujen tuotteiden kustannus." sqref="B37:B48" xr:uid="{4C63DA35-7C42-449E-851B-1BF3E1046140}"/>
    <dataValidation allowBlank="1" showErrorMessage="1" promptTitle="OHJE" prompt="Laske täydet vuorokaudet, esim. viikonloppuretki = 2. Päivätapahtuma = 1." sqref="B5:B6" xr:uid="{74572E9D-C8FB-4477-A8DE-C0A1DE8D0825}"/>
  </dataValidations>
  <hyperlinks>
    <hyperlink ref="K15" r:id="rId1" display="vad &quot;scope&quot; betyder? Läs mer." xr:uid="{573D4A74-BEF9-4513-97F4-F0169FD33EA8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613BC6F-81CF-45CD-847D-3763D53FBF92}">
          <x14:formula1>
            <xm:f>Rullgardinsmeny!$A$2:$A$9</xm:f>
          </x14:formula1>
          <xm:sqref>B19 B16</xm:sqref>
        </x14:dataValidation>
        <x14:dataValidation type="list" allowBlank="1" showInputMessage="1" showErrorMessage="1" xr:uid="{49CF217B-938E-46D6-BB77-8F714E8B70C0}">
          <x14:formula1>
            <xm:f>Rullgardinsmeny!$A$11:$A$13</xm:f>
          </x14:formula1>
          <xm:sqref>B53</xm:sqref>
        </x14:dataValidation>
        <x14:dataValidation type="list" allowBlank="1" showInputMessage="1" showErrorMessage="1" xr:uid="{BE6AB6A3-C174-4137-B883-2DA82D15E647}">
          <x14:formula1>
            <xm:f>Rullgardinsmeny!$A$15:$A$17</xm:f>
          </x14:formula1>
          <xm:sqref>B63</xm:sqref>
        </x14:dataValidation>
        <x14:dataValidation type="list" allowBlank="1" showInputMessage="1" showErrorMessage="1" xr:uid="{1246C592-C955-4B23-8397-0D4240399FAE}">
          <x14:formula1>
            <xm:f>Rullgardinsmeny!$A$19:$A$21</xm:f>
          </x14:formula1>
          <xm:sqref>B64</xm:sqref>
        </x14:dataValidation>
        <x14:dataValidation type="list" allowBlank="1" showInputMessage="1" showErrorMessage="1" xr:uid="{35DEED97-3FE4-4110-BCEC-1EC63ABA6DC8}">
          <x14:formula1>
            <xm:f>Rullgardinsmeny!$A$23:$A$25</xm:f>
          </x14:formula1>
          <xm:sqref>B65</xm:sqref>
        </x14:dataValidation>
        <x14:dataValidation type="list" allowBlank="1" showInputMessage="1" showErrorMessage="1" xr:uid="{A3CC7426-FB70-42EA-89FD-CCCFDA388561}">
          <x14:formula1>
            <xm:f>Rullgardinsmeny!$A$27:$A$29</xm:f>
          </x14:formula1>
          <xm:sqref>B66</xm:sqref>
        </x14:dataValidation>
        <x14:dataValidation type="list" allowBlank="1" showInputMessage="1" showErrorMessage="1" xr:uid="{8928BD7F-A824-4277-92EA-483535E64C04}">
          <x14:formula1>
            <xm:f>Rullgardinsmeny!$A$31:$A$33</xm:f>
          </x14:formula1>
          <xm:sqref>B67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F16B-6507-4887-A255-1F0638D0872D}">
  <dimension ref="A1:B33"/>
  <sheetViews>
    <sheetView topLeftCell="A37" workbookViewId="0">
      <selection activeCell="H28" sqref="H28"/>
    </sheetView>
  </sheetViews>
  <sheetFormatPr defaultRowHeight="14.45"/>
  <cols>
    <col min="1" max="1" width="12.5703125" customWidth="1"/>
  </cols>
  <sheetData>
    <row r="1" spans="1:2">
      <c r="A1" s="1"/>
      <c r="B1" s="1" t="s">
        <v>1</v>
      </c>
    </row>
    <row r="2" spans="1:2">
      <c r="A2" t="s">
        <v>95</v>
      </c>
      <c r="B2">
        <f>1.6/100</f>
        <v>1.6E-2</v>
      </c>
    </row>
    <row r="3" spans="1:2">
      <c r="A3" t="s">
        <v>96</v>
      </c>
      <c r="B3">
        <f>3.8/100</f>
        <v>3.7999999999999999E-2</v>
      </c>
    </row>
    <row r="4" spans="1:2">
      <c r="A4" t="s">
        <v>97</v>
      </c>
      <c r="B4">
        <f>6.46/100</f>
        <v>6.4600000000000005E-2</v>
      </c>
    </row>
    <row r="5" spans="1:2">
      <c r="A5" t="s">
        <v>98</v>
      </c>
      <c r="B5">
        <f>8.5/100</f>
        <v>8.5000000000000006E-2</v>
      </c>
    </row>
    <row r="6" spans="1:2">
      <c r="A6" t="s">
        <v>99</v>
      </c>
      <c r="B6">
        <f>10.5/100</f>
        <v>0.105</v>
      </c>
    </row>
    <row r="7" spans="1:2">
      <c r="A7" t="s">
        <v>100</v>
      </c>
      <c r="B7">
        <f>17.1/100</f>
        <v>0.17100000000000001</v>
      </c>
    </row>
    <row r="8" spans="1:2">
      <c r="A8" t="s">
        <v>101</v>
      </c>
      <c r="B8">
        <f>19.2/100</f>
        <v>0.192</v>
      </c>
    </row>
    <row r="9" spans="1:2">
      <c r="A9" t="s">
        <v>32</v>
      </c>
    </row>
    <row r="11" spans="1:2">
      <c r="A11" t="s">
        <v>102</v>
      </c>
      <c r="B11">
        <v>0</v>
      </c>
    </row>
    <row r="12" spans="1:2">
      <c r="A12" t="s">
        <v>103</v>
      </c>
      <c r="B12">
        <v>7.1999999999999995E-2</v>
      </c>
    </row>
    <row r="13" spans="1:2">
      <c r="A13" t="s">
        <v>32</v>
      </c>
    </row>
    <row r="15" spans="1:2">
      <c r="A15" t="s">
        <v>104</v>
      </c>
      <c r="B15">
        <v>8.2000000000000003E-2</v>
      </c>
    </row>
    <row r="16" spans="1:2">
      <c r="A16" t="s">
        <v>105</v>
      </c>
      <c r="B16">
        <v>0</v>
      </c>
    </row>
    <row r="17" spans="1:2">
      <c r="A17" t="s">
        <v>32</v>
      </c>
    </row>
    <row r="19" spans="1:2">
      <c r="A19" t="s">
        <v>104</v>
      </c>
      <c r="B19">
        <v>-1.7999999999999999E-2</v>
      </c>
    </row>
    <row r="20" spans="1:2">
      <c r="A20" t="s">
        <v>105</v>
      </c>
      <c r="B20">
        <v>0</v>
      </c>
    </row>
    <row r="21" spans="1:2">
      <c r="A21" t="s">
        <v>32</v>
      </c>
    </row>
    <row r="23" spans="1:2">
      <c r="A23" t="s">
        <v>104</v>
      </c>
      <c r="B23">
        <v>-1.7000000000000001E-2</v>
      </c>
    </row>
    <row r="24" spans="1:2">
      <c r="A24" t="s">
        <v>105</v>
      </c>
      <c r="B24">
        <v>0</v>
      </c>
    </row>
    <row r="25" spans="1:2">
      <c r="A25" t="s">
        <v>32</v>
      </c>
    </row>
    <row r="27" spans="1:2">
      <c r="A27" t="s">
        <v>104</v>
      </c>
      <c r="B27">
        <v>-1.4E-2</v>
      </c>
    </row>
    <row r="28" spans="1:2">
      <c r="A28" t="s">
        <v>105</v>
      </c>
      <c r="B28">
        <v>0</v>
      </c>
    </row>
    <row r="29" spans="1:2">
      <c r="A29" t="s">
        <v>32</v>
      </c>
    </row>
    <row r="31" spans="1:2">
      <c r="A31" t="s">
        <v>104</v>
      </c>
      <c r="B31">
        <v>-1.7000000000000001E-2</v>
      </c>
    </row>
    <row r="32" spans="1:2">
      <c r="A32" t="s">
        <v>105</v>
      </c>
      <c r="B32">
        <v>0</v>
      </c>
    </row>
    <row r="33" spans="1:1">
      <c r="A33" t="s">
        <v>32</v>
      </c>
    </row>
  </sheetData>
  <sheetProtection algorithmName="SHA-512" hashValue="sOqMrzKi/8lSuogz91/Z5NwTC7LSt8Ic23sDFcYfsTi+Le/VwgYynwj6VMJvsC7j0/ytG6EKKwuIi6uz2DnKwQ==" saltValue="HSIE5ppLbOtaU8nSLxN3J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FBB1-CB43-405E-8112-3DA91A3B2F23}">
  <dimension ref="A1:B18"/>
  <sheetViews>
    <sheetView workbookViewId="0">
      <selection activeCell="A38" sqref="A38"/>
    </sheetView>
  </sheetViews>
  <sheetFormatPr defaultRowHeight="14.45"/>
  <cols>
    <col min="1" max="1" width="71.85546875" customWidth="1"/>
    <col min="2" max="2" width="9.140625" bestFit="1" customWidth="1"/>
  </cols>
  <sheetData>
    <row r="1" spans="1:2">
      <c r="A1" t="s">
        <v>106</v>
      </c>
      <c r="B1" t="s">
        <v>107</v>
      </c>
    </row>
    <row r="2" spans="1:2">
      <c r="A2" s="7" t="s">
        <v>108</v>
      </c>
    </row>
    <row r="4" spans="1:2">
      <c r="A4" s="2" t="s">
        <v>109</v>
      </c>
      <c r="B4" s="3">
        <v>44615</v>
      </c>
    </row>
    <row r="5" spans="1:2">
      <c r="A5" s="2" t="s">
        <v>110</v>
      </c>
      <c r="B5" s="3">
        <v>44615</v>
      </c>
    </row>
    <row r="6" spans="1:2">
      <c r="A6" s="2" t="s">
        <v>111</v>
      </c>
      <c r="B6" s="3">
        <v>44615</v>
      </c>
    </row>
    <row r="7" spans="1:2">
      <c r="A7" s="2" t="s">
        <v>112</v>
      </c>
      <c r="B7" s="3">
        <v>44615</v>
      </c>
    </row>
    <row r="8" spans="1:2">
      <c r="A8" s="2" t="s">
        <v>113</v>
      </c>
      <c r="B8" s="3">
        <v>44615</v>
      </c>
    </row>
    <row r="9" spans="1:2">
      <c r="A9" s="2" t="s">
        <v>114</v>
      </c>
      <c r="B9" s="3">
        <v>44615</v>
      </c>
    </row>
    <row r="10" spans="1:2">
      <c r="A10" s="2" t="s">
        <v>115</v>
      </c>
      <c r="B10" s="3">
        <v>44615</v>
      </c>
    </row>
    <row r="11" spans="1:2">
      <c r="A11" s="2" t="s">
        <v>116</v>
      </c>
      <c r="B11" s="3">
        <v>45026</v>
      </c>
    </row>
    <row r="12" spans="1:2">
      <c r="A12" s="2" t="s">
        <v>117</v>
      </c>
      <c r="B12" s="3">
        <v>45026</v>
      </c>
    </row>
    <row r="13" spans="1:2">
      <c r="A13" s="2" t="s">
        <v>118</v>
      </c>
      <c r="B13" s="3">
        <v>45063</v>
      </c>
    </row>
    <row r="14" spans="1:2">
      <c r="A14" s="2" t="s">
        <v>119</v>
      </c>
      <c r="B14" s="3">
        <v>45119</v>
      </c>
    </row>
    <row r="15" spans="1:2">
      <c r="A15" s="2" t="s">
        <v>120</v>
      </c>
      <c r="B15" s="3">
        <v>45119</v>
      </c>
    </row>
    <row r="16" spans="1:2">
      <c r="A16" s="2" t="s">
        <v>121</v>
      </c>
      <c r="B16" s="3">
        <v>45119</v>
      </c>
    </row>
    <row r="17" spans="1:2">
      <c r="A17" s="2" t="s">
        <v>122</v>
      </c>
      <c r="B17" s="3">
        <v>45156</v>
      </c>
    </row>
    <row r="18" spans="1:2">
      <c r="A18" s="2" t="s">
        <v>123</v>
      </c>
      <c r="B18" s="3">
        <v>45156</v>
      </c>
    </row>
  </sheetData>
  <sheetProtection algorithmName="SHA-512" hashValue="Z4UoQS7xrPOdapKGxCE2atpMAwacAEBUfp86E3BoXJnqQrnqqdBcZuvMxnAlrRCvTcQtruyOrShGYM8cmdyYPw==" saltValue="LISq6+AqwYIYWtcx+wVY1w==" spinCount="100000" sheet="1"/>
  <hyperlinks>
    <hyperlink ref="A10" r:id="rId1" xr:uid="{1D6CD390-FFEA-4801-8B5D-CAC3C15CC738}"/>
    <hyperlink ref="A9" r:id="rId2" xr:uid="{CDA9EE9D-31E6-4692-B8C6-EE61C0B9301A}"/>
    <hyperlink ref="A8" r:id="rId3" xr:uid="{252B2F8C-0D9E-4060-9E07-C5E9F5A077ED}"/>
    <hyperlink ref="A7" r:id="rId4" xr:uid="{FBF44544-8157-4842-A2B6-3129B26856E8}"/>
    <hyperlink ref="A6" r:id="rId5" xr:uid="{C16DE7B6-99C2-4AF8-A70C-6257FA896E88}"/>
    <hyperlink ref="A4" r:id="rId6" xr:uid="{4A1C5731-DBFC-4734-9F3E-D223191755A8}"/>
    <hyperlink ref="A5" r:id="rId7" xr:uid="{0B955AFE-AD6E-440E-8280-759C95B09B27}"/>
    <hyperlink ref="A2" r:id="rId8" xr:uid="{896F1AAB-6C18-4789-9AB1-ECADDC28B561}"/>
    <hyperlink ref="A12" r:id="rId9" xr:uid="{6AB17A2F-5F98-45D4-A687-BB22CC117963}"/>
    <hyperlink ref="A13" r:id="rId10" xr:uid="{08FB898C-5740-4E93-8FDA-5E727D69396C}"/>
    <hyperlink ref="A14" r:id="rId11" xr:uid="{89F1622D-780F-48DA-B814-104A499E8CCC}"/>
    <hyperlink ref="A15" r:id="rId12" xr:uid="{90A8E2CD-E5C4-4D50-8F50-5B72C198E2E8}"/>
    <hyperlink ref="A16" r:id="rId13" xr:uid="{FD0225D1-F238-4259-BEE3-330A4671B7A9}"/>
    <hyperlink ref="A17" r:id="rId14" xr:uid="{E437A5BC-F2AA-4F14-A3F7-51EA5C27F329}"/>
    <hyperlink ref="A18" r:id="rId15" xr:uid="{F6DFA36E-FFC6-4327-B5E5-F51B7608D1C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f5e1c9-8ebb-4739-aeff-25e8d4dfe99c" xsi:nil="true"/>
    <lcf76f155ced4ddcb4097134ff3c332f xmlns="1274cd60-8815-4608-8644-643246f857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B9EAFAD0FE37B4EB66B2F3D56AC5D9E" ma:contentTypeVersion="16" ma:contentTypeDescription="Luo uusi asiakirja." ma:contentTypeScope="" ma:versionID="648be2aecc4482396d739a45174c3a3a">
  <xsd:schema xmlns:xsd="http://www.w3.org/2001/XMLSchema" xmlns:xs="http://www.w3.org/2001/XMLSchema" xmlns:p="http://schemas.microsoft.com/office/2006/metadata/properties" xmlns:ns2="1274cd60-8815-4608-8644-643246f85760" xmlns:ns3="83f5e1c9-8ebb-4739-aeff-25e8d4dfe99c" targetNamespace="http://schemas.microsoft.com/office/2006/metadata/properties" ma:root="true" ma:fieldsID="63e76e1fe6278ff4c4a6f597a209864d" ns2:_="" ns3:_="">
    <xsd:import namespace="1274cd60-8815-4608-8644-643246f85760"/>
    <xsd:import namespace="83f5e1c9-8ebb-4739-aeff-25e8d4dfe9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4cd60-8815-4608-8644-643246f85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cc2d492e-c52e-42f5-8829-efee6e693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5e1c9-8ebb-4739-aeff-25e8d4dfe9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ca52162-c27f-45ee-9a2a-3c6b2c89467e}" ma:internalName="TaxCatchAll" ma:showField="CatchAllData" ma:web="83f5e1c9-8ebb-4739-aeff-25e8d4dfe9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49BA3-CB63-4BDF-B5E1-A56ED9A64009}"/>
</file>

<file path=customXml/itemProps2.xml><?xml version="1.0" encoding="utf-8"?>
<ds:datastoreItem xmlns:ds="http://schemas.openxmlformats.org/officeDocument/2006/customXml" ds:itemID="{3BDE7BC7-FE34-4DC4-BF4C-AEA4ADA02AEE}"/>
</file>

<file path=customXml/itemProps3.xml><?xml version="1.0" encoding="utf-8"?>
<ds:datastoreItem xmlns:ds="http://schemas.openxmlformats.org/officeDocument/2006/customXml" ds:itemID="{244C2279-CD12-43E9-A52E-7F74D88B40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</dc:creator>
  <cp:keywords/>
  <dc:description/>
  <cp:lastModifiedBy>Suvi Tikka</cp:lastModifiedBy>
  <cp:revision/>
  <dcterms:created xsi:type="dcterms:W3CDTF">2023-04-03T12:01:06Z</dcterms:created>
  <dcterms:modified xsi:type="dcterms:W3CDTF">2024-04-26T11:33:01Z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0x0101001B9EAFAD0FE37B4EB66B2F3D56AC5D9E</vt:lpwstr>
  </property>
  <property fmtid="{D5CDD505-2E9C-101B-9397-08002B2CF9AE}" pid="3" name="MediaServiceImageTags">
    <vt:lpwstr/>
  </property>
</Properties>
</file>